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905" tabRatio="424" activeTab="1"/>
  </bookViews>
  <sheets>
    <sheet name="ARI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<sst xmlns="http://schemas.openxmlformats.org/spreadsheetml/2006/main" count="129" uniqueCount="95">
  <si>
    <t>A.R.I.          AÑO GRAVABLE</t>
  </si>
  <si>
    <t xml:space="preserve">                  UNIVERSIDAD DE LOS ANDES</t>
  </si>
  <si>
    <t xml:space="preserve">                  DIRECCIÓN DE FINANZAS</t>
  </si>
  <si>
    <t xml:space="preserve">                  DEPARTAMENTO DE NÓMINA</t>
  </si>
  <si>
    <t xml:space="preserve">                  UNIDAD DE REINTEGROS Y RETENCIONES</t>
  </si>
  <si>
    <t>CONTRIBUYENTE:</t>
  </si>
  <si>
    <t>C.I.</t>
  </si>
  <si>
    <t>A:</t>
  </si>
  <si>
    <t>OTROS INGRESOS</t>
  </si>
  <si>
    <t>B:</t>
  </si>
  <si>
    <t>TOTAL INGRESOS ANUALES ( A+B )</t>
  </si>
  <si>
    <t>C:</t>
  </si>
  <si>
    <t>DESGRAVAMENES QUE ESTIMA PAGAR EN EL EJERCICIO</t>
  </si>
  <si>
    <t>1:</t>
  </si>
  <si>
    <t>2.- INST. DOCENTES POR EDUC. CONTRIB. O DESCENDIENTES</t>
  </si>
  <si>
    <t>2:</t>
  </si>
  <si>
    <t>3.- SERV. MÉDICOS ODONTOLOGICOS Y HOSPITALIZACIÓN</t>
  </si>
  <si>
    <t>3:</t>
  </si>
  <si>
    <t>4.- SEGURO H.C.M</t>
  </si>
  <si>
    <t>4:</t>
  </si>
  <si>
    <t>5.- INTERES / PRÉSTAMOS POR ADQUISICIÓN DE VIVIENDA O ALQUILER</t>
  </si>
  <si>
    <t>5:</t>
  </si>
  <si>
    <t>TOTAL DESGRAVAMENES (1) ó ( 2+3+4+5 )</t>
  </si>
  <si>
    <t>D:</t>
  </si>
  <si>
    <t>RENTA GRAVABLE ( C-D )</t>
  </si>
  <si>
    <t>E:</t>
  </si>
  <si>
    <r>
      <t xml:space="preserve">TOTAL IMPUESTO DEL AÑO GRAVABLE </t>
    </r>
    <r>
      <rPr>
        <b/>
        <sz val="8"/>
        <rFont val="Arial"/>
        <family val="2"/>
      </rPr>
      <t>(VER TABLA APLICACIÓN TARIFA # 1</t>
    </r>
    <r>
      <rPr>
        <sz val="10"/>
        <rFont val="Arial"/>
        <family val="0"/>
      </rPr>
      <t>)</t>
    </r>
  </si>
  <si>
    <r>
      <t xml:space="preserve">TOTAL IMPUESTO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x</t>
    </r>
  </si>
  <si>
    <t>-</t>
  </si>
  <si>
    <t>F:</t>
  </si>
  <si>
    <t>REBAJAS AL IMPUESTO DETERMINADO EN F</t>
  </si>
  <si>
    <t>1.- REBAJA PERSONAL</t>
  </si>
  <si>
    <t>2.- CARGA FAMILIAR:</t>
  </si>
  <si>
    <t>x</t>
  </si>
  <si>
    <t>3.- IMPUESTO RETENIDO DEMÁS AÑOS ANTERIORES</t>
  </si>
  <si>
    <t>TOTAL REBAJAS ( 1+2+3 )</t>
  </si>
  <si>
    <t>G:</t>
  </si>
  <si>
    <t>IMPUESTO A PAGAR EN EL AÑO GRAVABLE ( F-G )</t>
  </si>
  <si>
    <t>H:</t>
  </si>
  <si>
    <t>PORCENTAJE DE RETENCIÓN =</t>
  </si>
  <si>
    <t>------------------------------ X 100 = ----------------------------- X 100 =</t>
  </si>
  <si>
    <t>FRACCIÓN COMPRENDIDA ENTRE</t>
  </si>
  <si>
    <t>SUSTRAENDO</t>
  </si>
  <si>
    <t>A</t>
  </si>
  <si>
    <t>FIRMA Y FECHA DE RECEPCIÓN</t>
  </si>
  <si>
    <t>EN ADELANTE</t>
  </si>
  <si>
    <t>SI</t>
  </si>
  <si>
    <t>Impuesto retenido demás años anteriores:</t>
  </si>
  <si>
    <t>IR A LA HOJA DENOMINADA:   ARI   E   IMPRIMIR</t>
  </si>
  <si>
    <t>Apellidos y Nombres:</t>
  </si>
  <si>
    <t>Cédula de Identidad:</t>
  </si>
  <si>
    <t>Desgravamen Unico ( Si ó No ):</t>
  </si>
  <si>
    <t>No de Carga familiar:</t>
  </si>
  <si>
    <t>Año Gravable:</t>
  </si>
  <si>
    <t>Ingresos otros organismos:</t>
  </si>
  <si>
    <t>1.- DESGRAVAMEN ÚNICO DE Bs.F. :</t>
  </si>
  <si>
    <t>TARIFA # 1 ART. 51 DE LA LEY I.S.L.R.      (Bs. F.)</t>
  </si>
  <si>
    <r>
      <t xml:space="preserve">INGRESO ANUAL </t>
    </r>
    <r>
      <rPr>
        <b/>
        <u val="single"/>
        <sz val="10"/>
        <rFont val="Arial"/>
        <family val="2"/>
      </rPr>
      <t>ESTIMADO</t>
    </r>
    <r>
      <rPr>
        <sz val="10"/>
        <rFont val="Arial"/>
        <family val="0"/>
      </rPr>
      <t xml:space="preserve"> UNIVERSIDAD DE LOS ANDES</t>
    </r>
  </si>
  <si>
    <t>Ingreso Bono Vacacional:</t>
  </si>
  <si>
    <t>Ingreso Aguinaldo:</t>
  </si>
  <si>
    <t>Prima por Hijos:</t>
  </si>
  <si>
    <t>Prima Cargo Directivo:</t>
  </si>
  <si>
    <t>Prima Antigüedad Administrativo:</t>
  </si>
  <si>
    <t>Bono Nocturno:</t>
  </si>
  <si>
    <t>Horas Extras Permanentes:</t>
  </si>
  <si>
    <t>Prima por Hogar:</t>
  </si>
  <si>
    <t>Prima Antigüedad Profesores Titulares:</t>
  </si>
  <si>
    <t>Remanente Implementación Tabulador A.T.O.:</t>
  </si>
  <si>
    <t>Prima de Profesionalización y Técnico Superior A.T.O.:</t>
  </si>
  <si>
    <t>Prima Antigüedad Obrero:</t>
  </si>
  <si>
    <t>Ingreso Mensual:</t>
  </si>
  <si>
    <t>Sueldo:</t>
  </si>
  <si>
    <r>
      <t xml:space="preserve">DATOS EN </t>
    </r>
    <r>
      <rPr>
        <b/>
        <u val="single"/>
        <sz val="12"/>
        <rFont val="Arial"/>
        <family val="2"/>
      </rPr>
      <t>BOLÍVARES FUERTES:</t>
    </r>
  </si>
  <si>
    <t>Valor Unidad Tributaria (Bs.F):</t>
  </si>
  <si>
    <t>VARIACIÓN CORRESPONDIENTE AL MES DE:</t>
  </si>
  <si>
    <t>Variación correspondiente al mes de:</t>
  </si>
  <si>
    <t>I:</t>
  </si>
  <si>
    <t>J:</t>
  </si>
  <si>
    <t>PORCENTAJE A RETENER VARIACIÓN DE:</t>
  </si>
  <si>
    <t>Ingreso percibido hasta el mes anterior a la variación ( ver estado de cuenta ):</t>
  </si>
  <si>
    <t>Impuesto retenido hasta el mes anterior a la variación ( ver estado de cuenta ):</t>
  </si>
  <si>
    <t>TOTAL H - TOTAL J</t>
  </si>
  <si>
    <t>TOTAL C - TOTAL I</t>
  </si>
  <si>
    <r>
      <t>INGRESO PERCIBIDO HASTA EL MES ANTERIOR A LA VARIACIÓN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(VER ESTADO DE CUENTA ):</t>
    </r>
  </si>
  <si>
    <r>
      <t>IMPUESTO RETENIDO HASTA EL MES ANTERIOR A LA VARIACIÓN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(VER ESTADO DE CUENTA ):</t>
    </r>
  </si>
  <si>
    <t>NOTA: LLENAR SOLO LOS DATOS QUE LE CORRESPONDE:</t>
  </si>
  <si>
    <t>( YA ESTA CALCULADO CON LOS DATOS DE ARRIBA )</t>
  </si>
  <si>
    <t>Si opta por NO : ( Cantidades en Bs. F. ):</t>
  </si>
  <si>
    <t>(</t>
  </si>
  <si>
    <t>)</t>
  </si>
  <si>
    <t>Si se jubila indique el mes en letras:</t>
  </si>
  <si>
    <t>TELEFONO DE CONTACTO</t>
  </si>
  <si>
    <t>FIRMA DEL CONTRIBUYENTE</t>
  </si>
  <si>
    <t>APELLIDOS Y NOMBRES LEGIBLES</t>
  </si>
  <si>
    <t>SEPTIEMBRE</t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</si>
</sst>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mm/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0" fillId="0" borderId="16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1</xdr:col>
      <xdr:colOff>476250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9.57421875" style="0" customWidth="1"/>
    <col min="2" max="2" width="12.57421875" style="0" customWidth="1"/>
    <col min="3" max="3" width="9.57421875" style="0" customWidth="1"/>
    <col min="4" max="4" width="13.421875" style="0" customWidth="1"/>
    <col min="5" max="5" width="12.8515625" style="0" customWidth="1"/>
    <col min="6" max="6" width="14.421875" style="0" customWidth="1"/>
    <col min="7" max="7" width="11.57421875" style="0" customWidth="1"/>
    <col min="8" max="8" width="13.57421875" style="0" customWidth="1"/>
  </cols>
  <sheetData>
    <row r="1" spans="7:8" ht="23.25">
      <c r="G1" s="1" t="s">
        <v>0</v>
      </c>
      <c r="H1" s="1">
        <f>Datos!C54</f>
        <v>2013</v>
      </c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8" spans="7:8" ht="12.75">
      <c r="G8" s="2" t="s">
        <v>74</v>
      </c>
      <c r="H8" s="47" t="str">
        <f>Datos!C58</f>
        <v>SEPTIEMBRE</v>
      </c>
    </row>
    <row r="11" spans="1:8" ht="15.75">
      <c r="A11" s="60" t="s">
        <v>5</v>
      </c>
      <c r="B11" s="60"/>
      <c r="C11" s="61">
        <f>Datos!C31</f>
        <v>0</v>
      </c>
      <c r="D11" s="61"/>
      <c r="E11" s="61"/>
      <c r="F11" s="61"/>
      <c r="G11" s="3" t="s">
        <v>6</v>
      </c>
      <c r="H11" s="4">
        <f>Datos!C33</f>
        <v>0</v>
      </c>
    </row>
    <row r="13" spans="1:9" ht="12.75">
      <c r="A13" t="s">
        <v>57</v>
      </c>
      <c r="G13" s="2" t="s">
        <v>7</v>
      </c>
      <c r="H13" s="5">
        <f>(Datos!C35*12)+Datos!C37+Datos!C39</f>
        <v>0</v>
      </c>
      <c r="I13" s="5"/>
    </row>
    <row r="14" spans="1:8" ht="12.75">
      <c r="A14" t="s">
        <v>8</v>
      </c>
      <c r="G14" s="2" t="s">
        <v>9</v>
      </c>
      <c r="H14" s="5">
        <f>Datos!C60</f>
        <v>0</v>
      </c>
    </row>
    <row r="15" spans="1:8" ht="12.75">
      <c r="A15" s="6" t="s">
        <v>10</v>
      </c>
      <c r="G15" s="2" t="s">
        <v>11</v>
      </c>
      <c r="H15" s="7">
        <f>SUM(H13:H14)</f>
        <v>0</v>
      </c>
    </row>
    <row r="17" ht="15.75">
      <c r="A17" s="8" t="s">
        <v>12</v>
      </c>
    </row>
    <row r="18" spans="1:8" ht="12.75">
      <c r="A18" t="s">
        <v>55</v>
      </c>
      <c r="D18" s="9">
        <f>774*Datos!C29</f>
        <v>82818</v>
      </c>
      <c r="G18" s="2" t="s">
        <v>13</v>
      </c>
      <c r="H18" s="5">
        <f>IF(OR(Datos!C41="si",Datos!C41="Si",Datos!C41="SI"),ARI!D18,0)</f>
        <v>82818</v>
      </c>
    </row>
    <row r="19" spans="1:8" ht="12.75">
      <c r="A19" t="s">
        <v>14</v>
      </c>
      <c r="G19" s="2" t="s">
        <v>15</v>
      </c>
      <c r="H19" s="5">
        <f>Datos!C44</f>
        <v>0</v>
      </c>
    </row>
    <row r="20" spans="1:8" ht="12.75">
      <c r="A20" t="s">
        <v>16</v>
      </c>
      <c r="G20" s="2" t="s">
        <v>17</v>
      </c>
      <c r="H20" s="5">
        <f>Datos!C45</f>
        <v>0</v>
      </c>
    </row>
    <row r="21" spans="1:8" ht="12.75">
      <c r="A21" t="s">
        <v>18</v>
      </c>
      <c r="G21" s="2" t="s">
        <v>19</v>
      </c>
      <c r="H21" s="5">
        <f>Datos!C46</f>
        <v>0</v>
      </c>
    </row>
    <row r="22" spans="1:8" ht="12.75">
      <c r="A22" t="s">
        <v>20</v>
      </c>
      <c r="G22" s="2" t="s">
        <v>21</v>
      </c>
      <c r="H22" s="5">
        <f>Datos!C47</f>
        <v>0</v>
      </c>
    </row>
    <row r="23" spans="1:8" ht="12.75">
      <c r="A23" s="6" t="s">
        <v>22</v>
      </c>
      <c r="G23" s="2" t="s">
        <v>23</v>
      </c>
      <c r="H23" s="7">
        <f>SUM(H18:H22)</f>
        <v>82818</v>
      </c>
    </row>
    <row r="25" spans="1:8" ht="15.75">
      <c r="A25" s="8" t="s">
        <v>24</v>
      </c>
      <c r="G25" s="2" t="s">
        <v>25</v>
      </c>
      <c r="H25" s="7">
        <f>H15-H23</f>
        <v>-82818</v>
      </c>
    </row>
    <row r="26" spans="1:8" ht="12.75">
      <c r="A26" t="s">
        <v>26</v>
      </c>
      <c r="H26" s="10"/>
    </row>
    <row r="27" spans="1:8" ht="15.75">
      <c r="A27" s="11" t="s">
        <v>27</v>
      </c>
      <c r="C27" s="12">
        <f>IF(H25&lt;=C49,D49,IF(H25&lt;=C50,D50,IF(H25&lt;=C51,D51,IF(H25&lt;=C52,D52,IF(H25&lt;=C53,D53,IF(H25&lt;=C54,D54,IF(H25&lt;=C55,D55,D56)))))))</f>
        <v>0.06</v>
      </c>
      <c r="D27" s="13" t="s">
        <v>28</v>
      </c>
      <c r="E27" s="14">
        <f>IF(H25&lt;=C49,E49,IF(H25&lt;=C50,E50,IF(H25&lt;=C51,E51,IF(H25&lt;=C52,E52,IF(H25&lt;=C53,E53,IF(H25&lt;=C54,E54,IF(H25&lt;=C55,E55,E56)))))))</f>
        <v>0</v>
      </c>
      <c r="G27" s="2" t="s">
        <v>29</v>
      </c>
      <c r="H27" s="7">
        <f>H25*C27-E27</f>
        <v>-4969.08</v>
      </c>
    </row>
    <row r="29" ht="15.75">
      <c r="A29" s="8" t="s">
        <v>30</v>
      </c>
    </row>
    <row r="30" spans="1:8" ht="12.75">
      <c r="A30" t="s">
        <v>31</v>
      </c>
      <c r="G30" s="15" t="s">
        <v>13</v>
      </c>
      <c r="H30" s="5">
        <f>10*Datos!C29</f>
        <v>1070</v>
      </c>
    </row>
    <row r="31" spans="1:8" ht="12.75">
      <c r="A31" t="s">
        <v>32</v>
      </c>
      <c r="C31" s="16">
        <f>Datos!C52</f>
        <v>0</v>
      </c>
      <c r="D31" s="17" t="s">
        <v>33</v>
      </c>
      <c r="E31" s="14">
        <f>10*Datos!C29</f>
        <v>1070</v>
      </c>
      <c r="G31" s="15" t="s">
        <v>15</v>
      </c>
      <c r="H31" s="5">
        <f>C31*E31</f>
        <v>0</v>
      </c>
    </row>
    <row r="32" spans="1:8" ht="12.75">
      <c r="A32" t="s">
        <v>34</v>
      </c>
      <c r="G32" s="15" t="s">
        <v>17</v>
      </c>
      <c r="H32" s="5">
        <f>Datos!C62</f>
        <v>0</v>
      </c>
    </row>
    <row r="33" spans="1:8" ht="12.75">
      <c r="A33" s="6" t="s">
        <v>35</v>
      </c>
      <c r="G33" s="2" t="s">
        <v>36</v>
      </c>
      <c r="H33" s="7">
        <f>SUM(H30:H32)</f>
        <v>1070</v>
      </c>
    </row>
    <row r="35" spans="1:8" ht="15.75">
      <c r="A35" s="8" t="s">
        <v>37</v>
      </c>
      <c r="G35" s="2" t="s">
        <v>38</v>
      </c>
      <c r="H35" s="7">
        <f>H27-H33</f>
        <v>-6039.08</v>
      </c>
    </row>
    <row r="36" spans="1:8" ht="12.75">
      <c r="A36" s="11" t="s">
        <v>83</v>
      </c>
      <c r="G36" s="2" t="s">
        <v>76</v>
      </c>
      <c r="H36" s="14">
        <f>Datos!C64</f>
        <v>0</v>
      </c>
    </row>
    <row r="37" spans="1:8" ht="12.75">
      <c r="A37" s="11" t="s">
        <v>84</v>
      </c>
      <c r="G37" s="2" t="s">
        <v>77</v>
      </c>
      <c r="H37" s="14">
        <f>Datos!C66</f>
        <v>0</v>
      </c>
    </row>
    <row r="38" spans="1:8" ht="12.75">
      <c r="A38" s="11"/>
      <c r="G38" s="2"/>
      <c r="H38" s="5"/>
    </row>
    <row r="40" spans="4:7" ht="12.75">
      <c r="D40" t="s">
        <v>81</v>
      </c>
      <c r="F40" s="18">
        <f>H35-H37</f>
        <v>-6039.08</v>
      </c>
      <c r="G40" s="18"/>
    </row>
    <row r="41" spans="1:8" ht="12.75">
      <c r="A41" t="s">
        <v>39</v>
      </c>
      <c r="D41" s="19" t="s">
        <v>40</v>
      </c>
      <c r="H41" s="49" t="e">
        <f>(F40/F42)</f>
        <v>#DIV/0!</v>
      </c>
    </row>
    <row r="42" spans="4:7" ht="12.75">
      <c r="D42" t="s">
        <v>82</v>
      </c>
      <c r="F42" s="18">
        <f>H15-H36</f>
        <v>0</v>
      </c>
      <c r="G42" s="18"/>
    </row>
    <row r="44" spans="6:8" ht="12.75">
      <c r="F44" s="50" t="s">
        <v>78</v>
      </c>
      <c r="G44" s="51" t="str">
        <f>Datos!C58</f>
        <v>SEPTIEMBRE</v>
      </c>
      <c r="H44" s="49" t="e">
        <f>IF(H41&lt;0,0,H41)</f>
        <v>#DIV/0!</v>
      </c>
    </row>
    <row r="46" spans="1:8" ht="13.5" thickBot="1">
      <c r="A46" s="62" t="s">
        <v>56</v>
      </c>
      <c r="B46" s="62"/>
      <c r="C46" s="62"/>
      <c r="D46" s="62"/>
      <c r="E46" s="62"/>
      <c r="F46" s="52"/>
      <c r="G46" s="52"/>
      <c r="H46" s="52"/>
    </row>
    <row r="47" spans="6:8" ht="12.75">
      <c r="F47" s="59" t="s">
        <v>93</v>
      </c>
      <c r="G47" s="59"/>
      <c r="H47" s="59"/>
    </row>
    <row r="48" spans="1:5" ht="12.75">
      <c r="A48" s="63" t="s">
        <v>41</v>
      </c>
      <c r="B48" s="63"/>
      <c r="C48" s="63"/>
      <c r="E48" s="20" t="s">
        <v>42</v>
      </c>
    </row>
    <row r="49" spans="1:8" ht="13.5" thickBot="1">
      <c r="A49" s="21">
        <v>0</v>
      </c>
      <c r="B49" s="22" t="s">
        <v>43</v>
      </c>
      <c r="C49" s="21">
        <f>1000*Datos!C29</f>
        <v>107000</v>
      </c>
      <c r="D49" s="23">
        <v>0.06</v>
      </c>
      <c r="E49" s="21">
        <v>0</v>
      </c>
      <c r="F49" s="53"/>
      <c r="G49" s="52"/>
      <c r="H49" s="52"/>
    </row>
    <row r="50" spans="1:8" ht="12.75">
      <c r="A50" s="21">
        <f>C49+1</f>
        <v>107001</v>
      </c>
      <c r="B50" s="22" t="s">
        <v>43</v>
      </c>
      <c r="C50" s="21">
        <f>1500*Datos!C29</f>
        <v>160500</v>
      </c>
      <c r="D50" s="23">
        <v>0.09</v>
      </c>
      <c r="E50" s="21">
        <f>30*Datos!C29</f>
        <v>3210</v>
      </c>
      <c r="F50" s="58" t="s">
        <v>92</v>
      </c>
      <c r="G50" s="59"/>
      <c r="H50" s="59"/>
    </row>
    <row r="51" spans="1:5" ht="12.75">
      <c r="A51" s="21">
        <f aca="true" t="shared" si="0" ref="A51:A56">C50+1</f>
        <v>160501</v>
      </c>
      <c r="B51" s="22" t="s">
        <v>43</v>
      </c>
      <c r="C51" s="21">
        <f>2000*Datos!C29</f>
        <v>214000</v>
      </c>
      <c r="D51" s="23">
        <v>0.12</v>
      </c>
      <c r="E51" s="21">
        <f>75*Datos!C29</f>
        <v>8025</v>
      </c>
    </row>
    <row r="52" spans="1:8" ht="13.5" thickBot="1">
      <c r="A52" s="21">
        <f t="shared" si="0"/>
        <v>214001</v>
      </c>
      <c r="B52" s="22" t="s">
        <v>43</v>
      </c>
      <c r="C52" s="21">
        <f>2500*Datos!C29</f>
        <v>267500</v>
      </c>
      <c r="D52" s="23">
        <v>0.16</v>
      </c>
      <c r="E52" s="21">
        <f>155*Datos!C29</f>
        <v>16585</v>
      </c>
      <c r="F52" s="56"/>
      <c r="G52" s="57"/>
      <c r="H52" s="57"/>
    </row>
    <row r="53" spans="1:8" ht="12.75">
      <c r="A53" s="21">
        <f t="shared" si="0"/>
        <v>267501</v>
      </c>
      <c r="B53" s="22" t="s">
        <v>43</v>
      </c>
      <c r="C53" s="21">
        <f>3000*Datos!C29</f>
        <v>321000</v>
      </c>
      <c r="D53" s="23">
        <v>0.2</v>
      </c>
      <c r="E53" s="21">
        <f>255*Datos!C29</f>
        <v>27285</v>
      </c>
      <c r="F53" s="58" t="s">
        <v>91</v>
      </c>
      <c r="G53" s="59"/>
      <c r="H53" s="59"/>
    </row>
    <row r="54" spans="1:8" ht="12.75">
      <c r="A54" s="21">
        <f t="shared" si="0"/>
        <v>321001</v>
      </c>
      <c r="B54" s="22" t="s">
        <v>43</v>
      </c>
      <c r="C54" s="21">
        <f>4000*Datos!C29</f>
        <v>428000</v>
      </c>
      <c r="D54" s="23">
        <v>0.24</v>
      </c>
      <c r="E54" s="21">
        <f>375*Datos!C29</f>
        <v>40125</v>
      </c>
      <c r="F54" s="10"/>
      <c r="G54" s="24"/>
      <c r="H54" s="25"/>
    </row>
    <row r="55" spans="1:8" ht="13.5" thickBot="1">
      <c r="A55" s="21">
        <f t="shared" si="0"/>
        <v>428001</v>
      </c>
      <c r="B55" s="22" t="s">
        <v>43</v>
      </c>
      <c r="C55" s="21">
        <f>6000*Datos!C29</f>
        <v>642000</v>
      </c>
      <c r="D55" s="23">
        <v>0.29</v>
      </c>
      <c r="E55" s="21">
        <f>575*Datos!C29</f>
        <v>61525</v>
      </c>
      <c r="F55" s="56"/>
      <c r="G55" s="57"/>
      <c r="H55" s="57"/>
    </row>
    <row r="56" spans="1:8" ht="12.75">
      <c r="A56" s="21">
        <f t="shared" si="0"/>
        <v>642001</v>
      </c>
      <c r="B56" s="22" t="s">
        <v>45</v>
      </c>
      <c r="C56" s="26"/>
      <c r="D56" s="23">
        <v>0.34</v>
      </c>
      <c r="E56" s="21">
        <f>875*Datos!C29</f>
        <v>93625</v>
      </c>
      <c r="F56" s="58" t="s">
        <v>44</v>
      </c>
      <c r="G56" s="59"/>
      <c r="H56" s="59"/>
    </row>
  </sheetData>
  <sheetProtection/>
  <mergeCells count="10">
    <mergeCell ref="F55:H55"/>
    <mergeCell ref="F56:H56"/>
    <mergeCell ref="F52:H52"/>
    <mergeCell ref="F53:H53"/>
    <mergeCell ref="A11:B11"/>
    <mergeCell ref="C11:F11"/>
    <mergeCell ref="A46:E46"/>
    <mergeCell ref="A48:C48"/>
    <mergeCell ref="F50:H50"/>
    <mergeCell ref="F47:H47"/>
  </mergeCells>
  <printOptions horizontalCentered="1" verticalCentered="1"/>
  <pageMargins left="0.3937007874015748" right="0.7874015748031497" top="0" bottom="0" header="0.5118110236220472" footer="0.5118110236220472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tabSelected="1" zoomScalePageLayoutView="0" workbookViewId="0" topLeftCell="A1">
      <selection activeCell="C67" sqref="C67"/>
    </sheetView>
  </sheetViews>
  <sheetFormatPr defaultColWidth="11.421875" defaultRowHeight="12.75"/>
  <cols>
    <col min="1" max="2" width="36.421875" style="0" customWidth="1"/>
    <col min="3" max="3" width="37.00390625" style="24" customWidth="1"/>
  </cols>
  <sheetData>
    <row r="2" ht="12.75">
      <c r="A2" s="6" t="s">
        <v>85</v>
      </c>
    </row>
    <row r="3" ht="13.5" thickBot="1"/>
    <row r="4" spans="1:3" ht="16.5" thickTop="1">
      <c r="A4" s="64" t="s">
        <v>72</v>
      </c>
      <c r="B4" s="65"/>
      <c r="C4" s="66"/>
    </row>
    <row r="5" spans="1:3" ht="12.75" customHeight="1">
      <c r="A5" s="41"/>
      <c r="B5" s="28"/>
      <c r="C5" s="42"/>
    </row>
    <row r="6" spans="1:3" ht="13.5" customHeight="1">
      <c r="A6" s="41"/>
      <c r="B6" s="39" t="s">
        <v>71</v>
      </c>
      <c r="C6" s="43">
        <v>0</v>
      </c>
    </row>
    <row r="7" spans="1:3" ht="13.5" customHeight="1">
      <c r="A7" s="41"/>
      <c r="B7" s="28"/>
      <c r="C7" s="42"/>
    </row>
    <row r="8" spans="1:3" ht="13.5" customHeight="1">
      <c r="A8" s="41"/>
      <c r="B8" s="39" t="s">
        <v>66</v>
      </c>
      <c r="C8" s="43">
        <v>0</v>
      </c>
    </row>
    <row r="9" spans="1:3" ht="13.5" customHeight="1">
      <c r="A9" s="41"/>
      <c r="B9" s="28"/>
      <c r="C9" s="42"/>
    </row>
    <row r="10" spans="1:3" ht="13.5" customHeight="1">
      <c r="A10" s="41"/>
      <c r="B10" s="39" t="s">
        <v>62</v>
      </c>
      <c r="C10" s="43">
        <v>0</v>
      </c>
    </row>
    <row r="11" spans="1:3" ht="13.5" customHeight="1">
      <c r="A11" s="41"/>
      <c r="B11" s="28"/>
      <c r="C11" s="42"/>
    </row>
    <row r="12" spans="1:3" ht="13.5" customHeight="1">
      <c r="A12" s="41"/>
      <c r="B12" s="39" t="s">
        <v>69</v>
      </c>
      <c r="C12" s="43">
        <v>0</v>
      </c>
    </row>
    <row r="13" spans="1:3" ht="13.5" customHeight="1">
      <c r="A13" s="41"/>
      <c r="B13" s="28"/>
      <c r="C13" s="42"/>
    </row>
    <row r="14" spans="1:3" ht="13.5" customHeight="1">
      <c r="A14" s="41"/>
      <c r="B14" s="39" t="s">
        <v>60</v>
      </c>
      <c r="C14" s="43">
        <v>0</v>
      </c>
    </row>
    <row r="15" spans="1:3" ht="13.5" customHeight="1">
      <c r="A15" s="41"/>
      <c r="B15" s="28"/>
      <c r="C15" s="42"/>
    </row>
    <row r="16" spans="1:3" ht="13.5" customHeight="1">
      <c r="A16" s="41"/>
      <c r="B16" s="39" t="s">
        <v>61</v>
      </c>
      <c r="C16" s="43">
        <v>0</v>
      </c>
    </row>
    <row r="17" spans="1:3" ht="13.5" customHeight="1">
      <c r="A17" s="41"/>
      <c r="B17" s="28"/>
      <c r="C17" s="42"/>
    </row>
    <row r="18" spans="1:3" ht="13.5" customHeight="1">
      <c r="A18" s="41"/>
      <c r="B18" s="39" t="s">
        <v>67</v>
      </c>
      <c r="C18" s="43">
        <v>0</v>
      </c>
    </row>
    <row r="19" spans="1:3" ht="13.5" customHeight="1">
      <c r="A19" s="41"/>
      <c r="B19" s="28"/>
      <c r="C19" s="42"/>
    </row>
    <row r="20" spans="1:3" ht="13.5" customHeight="1">
      <c r="A20" s="41"/>
      <c r="B20" s="39" t="s">
        <v>68</v>
      </c>
      <c r="C20" s="43">
        <v>0</v>
      </c>
    </row>
    <row r="21" spans="1:3" ht="13.5" customHeight="1">
      <c r="A21" s="41"/>
      <c r="B21" s="28"/>
      <c r="C21" s="42"/>
    </row>
    <row r="22" spans="1:3" ht="13.5" customHeight="1">
      <c r="A22" s="41"/>
      <c r="B22" s="39" t="s">
        <v>63</v>
      </c>
      <c r="C22" s="43">
        <v>0</v>
      </c>
    </row>
    <row r="23" spans="1:3" ht="13.5" customHeight="1">
      <c r="A23" s="41"/>
      <c r="B23" s="39"/>
      <c r="C23" s="42"/>
    </row>
    <row r="24" spans="1:3" ht="13.5" customHeight="1">
      <c r="A24" s="41"/>
      <c r="B24" s="39" t="s">
        <v>64</v>
      </c>
      <c r="C24" s="43">
        <v>0</v>
      </c>
    </row>
    <row r="25" spans="1:3" ht="13.5" customHeight="1">
      <c r="A25" s="41"/>
      <c r="B25" s="39"/>
      <c r="C25" s="42"/>
    </row>
    <row r="26" spans="1:3" ht="13.5" customHeight="1">
      <c r="A26" s="41"/>
      <c r="B26" s="39" t="s">
        <v>65</v>
      </c>
      <c r="C26" s="43">
        <v>0</v>
      </c>
    </row>
    <row r="27" spans="1:3" ht="12.75" customHeight="1" thickBot="1">
      <c r="A27" s="44"/>
      <c r="B27" s="45"/>
      <c r="C27" s="46"/>
    </row>
    <row r="28" spans="1:3" ht="12.75" customHeight="1" thickTop="1">
      <c r="A28" s="40"/>
      <c r="B28" s="40"/>
      <c r="C28" s="40"/>
    </row>
    <row r="29" spans="1:3" ht="12.75">
      <c r="A29" t="s">
        <v>73</v>
      </c>
      <c r="C29" s="18">
        <v>107</v>
      </c>
    </row>
    <row r="31" spans="1:4" ht="12.75">
      <c r="A31" t="s">
        <v>49</v>
      </c>
      <c r="B31" s="2" t="s">
        <v>88</v>
      </c>
      <c r="C31" s="54"/>
      <c r="D31" s="6" t="s">
        <v>89</v>
      </c>
    </row>
    <row r="33" spans="1:4" ht="12.75">
      <c r="A33" t="s">
        <v>50</v>
      </c>
      <c r="B33" s="2" t="s">
        <v>88</v>
      </c>
      <c r="C33" s="27"/>
      <c r="D33" s="6" t="s">
        <v>89</v>
      </c>
    </row>
    <row r="35" spans="1:4" ht="12.75">
      <c r="A35" t="s">
        <v>70</v>
      </c>
      <c r="B35" s="2" t="s">
        <v>88</v>
      </c>
      <c r="C35" s="18">
        <f>C6+C8+C10+C12+C14+C16+C18+C20+C22+C24+C26</f>
        <v>0</v>
      </c>
      <c r="D35" s="6" t="s">
        <v>86</v>
      </c>
    </row>
    <row r="36" ht="12.75">
      <c r="C36" s="18"/>
    </row>
    <row r="37" spans="1:4" ht="12.75">
      <c r="A37" t="s">
        <v>58</v>
      </c>
      <c r="B37" s="2" t="s">
        <v>88</v>
      </c>
      <c r="C37" s="18">
        <f>(3.75*(C6+C18+C10+C22+C24))+(3.75*(C8+C14+C16+C20+C26+C12))</f>
        <v>0</v>
      </c>
      <c r="D37" s="6" t="s">
        <v>86</v>
      </c>
    </row>
    <row r="38" ht="12.75">
      <c r="C38" s="18"/>
    </row>
    <row r="39" spans="1:4" ht="12.75">
      <c r="A39" t="s">
        <v>59</v>
      </c>
      <c r="B39" s="2" t="s">
        <v>88</v>
      </c>
      <c r="C39" s="18">
        <f>(3.75*(C6+C18+C10+C22+C24))+(3.75*(C8+C14+C16+C20+C26+C12))</f>
        <v>0</v>
      </c>
      <c r="D39" s="6" t="s">
        <v>86</v>
      </c>
    </row>
    <row r="40" ht="13.5" thickBot="1"/>
    <row r="41" spans="1:3" ht="12.75">
      <c r="A41" s="29" t="s">
        <v>51</v>
      </c>
      <c r="B41" s="35"/>
      <c r="C41" s="30" t="s">
        <v>46</v>
      </c>
    </row>
    <row r="42" spans="1:3" ht="12.75">
      <c r="A42" s="31"/>
      <c r="B42" s="36"/>
      <c r="C42" s="32"/>
    </row>
    <row r="43" spans="1:3" ht="12.75">
      <c r="A43" s="31" t="s">
        <v>87</v>
      </c>
      <c r="B43" s="36"/>
      <c r="C43" s="32"/>
    </row>
    <row r="44" spans="1:3" ht="12.75">
      <c r="A44" s="31" t="s">
        <v>14</v>
      </c>
      <c r="B44" s="36"/>
      <c r="C44" s="38">
        <v>0</v>
      </c>
    </row>
    <row r="45" spans="1:3" ht="12.75">
      <c r="A45" s="31" t="s">
        <v>16</v>
      </c>
      <c r="B45" s="36"/>
      <c r="C45" s="38">
        <v>0</v>
      </c>
    </row>
    <row r="46" spans="1:3" ht="12.75">
      <c r="A46" s="31" t="s">
        <v>18</v>
      </c>
      <c r="B46" s="36"/>
      <c r="C46" s="38">
        <v>0</v>
      </c>
    </row>
    <row r="47" spans="1:3" ht="12.75">
      <c r="A47" s="31" t="s">
        <v>20</v>
      </c>
      <c r="B47" s="36"/>
      <c r="C47" s="38">
        <v>0</v>
      </c>
    </row>
    <row r="48" spans="1:3" ht="12.75">
      <c r="A48" s="31"/>
      <c r="B48" s="36"/>
      <c r="C48" s="32"/>
    </row>
    <row r="49" spans="1:3" ht="13.5" thickBot="1">
      <c r="A49" s="33"/>
      <c r="B49" s="37"/>
      <c r="C49" s="34"/>
    </row>
    <row r="52" spans="1:4" ht="12.75">
      <c r="A52" t="s">
        <v>52</v>
      </c>
      <c r="B52" s="2" t="s">
        <v>88</v>
      </c>
      <c r="C52" s="24">
        <v>0</v>
      </c>
      <c r="D52" s="6" t="s">
        <v>89</v>
      </c>
    </row>
    <row r="54" spans="1:4" ht="12.75">
      <c r="A54" t="s">
        <v>53</v>
      </c>
      <c r="B54" s="2" t="s">
        <v>88</v>
      </c>
      <c r="C54" s="24">
        <v>2013</v>
      </c>
      <c r="D54" s="6" t="s">
        <v>89</v>
      </c>
    </row>
    <row r="56" spans="1:4" ht="12.75">
      <c r="A56" t="s">
        <v>90</v>
      </c>
      <c r="B56" s="2" t="s">
        <v>88</v>
      </c>
      <c r="D56" s="6" t="s">
        <v>89</v>
      </c>
    </row>
    <row r="58" spans="1:4" ht="12.75">
      <c r="A58" t="s">
        <v>75</v>
      </c>
      <c r="B58" s="2" t="s">
        <v>88</v>
      </c>
      <c r="C58" s="55" t="s">
        <v>94</v>
      </c>
      <c r="D58" s="6" t="s">
        <v>89</v>
      </c>
    </row>
    <row r="60" spans="1:4" ht="12.75">
      <c r="A60" t="s">
        <v>54</v>
      </c>
      <c r="B60" s="2" t="s">
        <v>88</v>
      </c>
      <c r="C60" s="18">
        <v>0</v>
      </c>
      <c r="D60" s="6" t="s">
        <v>89</v>
      </c>
    </row>
    <row r="62" spans="1:4" ht="12.75">
      <c r="A62" t="s">
        <v>47</v>
      </c>
      <c r="B62" s="2" t="s">
        <v>88</v>
      </c>
      <c r="C62" s="18">
        <v>0</v>
      </c>
      <c r="D62" s="6" t="s">
        <v>89</v>
      </c>
    </row>
    <row r="64" spans="1:4" ht="12.75">
      <c r="A64" t="s">
        <v>79</v>
      </c>
      <c r="B64" s="2"/>
      <c r="C64" s="48">
        <v>0</v>
      </c>
      <c r="D64" s="6" t="s">
        <v>89</v>
      </c>
    </row>
    <row r="66" spans="1:4" ht="12.75">
      <c r="A66" t="s">
        <v>80</v>
      </c>
      <c r="C66" s="48">
        <v>0</v>
      </c>
      <c r="D66" s="6" t="s">
        <v>89</v>
      </c>
    </row>
    <row r="68" spans="1:3" ht="12.75">
      <c r="A68" s="57" t="s">
        <v>48</v>
      </c>
      <c r="B68" s="57"/>
      <c r="C68" s="57"/>
    </row>
  </sheetData>
  <sheetProtection/>
  <mergeCells count="2">
    <mergeCell ref="A4:C4"/>
    <mergeCell ref="A68:C6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 Peña</dc:creator>
  <cp:keywords/>
  <dc:description/>
  <cp:lastModifiedBy>Propietario</cp:lastModifiedBy>
  <cp:lastPrinted>2012-10-25T19:58:04Z</cp:lastPrinted>
  <dcterms:created xsi:type="dcterms:W3CDTF">2001-10-01T14:43:44Z</dcterms:created>
  <dcterms:modified xsi:type="dcterms:W3CDTF">2013-09-12T14:38:11Z</dcterms:modified>
  <cp:category/>
  <cp:version/>
  <cp:contentType/>
  <cp:contentStatus/>
  <cp:revision>1</cp:revision>
</cp:coreProperties>
</file>